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Revenue Model" sheetId="2" state="visible" r:id="rId4"/>
    <sheet name="Expenses" sheetId="3" state="visible" r:id="rId5"/>
    <sheet name="P&amp;L" sheetId="4" state="visible" r:id="rId6"/>
    <sheet name="Key Metric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<sst xmlns="http://schemas.openxmlformats.org/spreadsheetml/2006/main" count="57" uniqueCount="53">
  <si>
    <t xml:space="preserve">PharmChain™ Financial Model</t>
  </si>
  <si>
    <t xml:space="preserve">ASSUMPTIONS</t>
  </si>
  <si>
    <t xml:space="preserve">Pre-Seed Round</t>
  </si>
  <si>
    <t xml:space="preserve">Raise Amount</t>
  </si>
  <si>
    <t xml:space="preserve">Initial Runway (months)</t>
  </si>
  <si>
    <t xml:space="preserve">Unit Economics</t>
  </si>
  <si>
    <t xml:space="preserve">Price per Serialized Unit (Low)</t>
  </si>
  <si>
    <t xml:space="preserve">Price per Serialized Unit (High)</t>
  </si>
  <si>
    <t xml:space="preserve">Monthly SaaS Fee per Product Family</t>
  </si>
  <si>
    <t xml:space="preserve">Market Assumptions</t>
  </si>
  <si>
    <t xml:space="preserve">Y1 Product Families</t>
  </si>
  <si>
    <t xml:space="preserve">Y1 Wholesalers</t>
  </si>
  <si>
    <t xml:space="preserve">Y1 Pharmacies</t>
  </si>
  <si>
    <t xml:space="preserve">Y1 Units/Month (Avg)</t>
  </si>
  <si>
    <t xml:space="preserve">Unit Growth (YoY)</t>
  </si>
  <si>
    <t xml:space="preserve">Cost Structure</t>
  </si>
  <si>
    <t xml:space="preserve">COGS % of Revenue</t>
  </si>
  <si>
    <t xml:space="preserve">Annual Salary (Engineer)</t>
  </si>
  <si>
    <t xml:space="preserve">Annual Salary (Compliance)</t>
  </si>
  <si>
    <t xml:space="preserve">Headcount Growth Rate</t>
  </si>
  <si>
    <t xml:space="preserve">REVENUE PROJECTIONS</t>
  </si>
  <si>
    <t xml:space="preserve">Year</t>
  </si>
  <si>
    <t xml:space="preserve">2026</t>
  </si>
  <si>
    <t xml:space="preserve">2027</t>
  </si>
  <si>
    <t xml:space="preserve">2028</t>
  </si>
  <si>
    <t xml:space="preserve">2029</t>
  </si>
  <si>
    <t xml:space="preserve">2030</t>
  </si>
  <si>
    <t xml:space="preserve">Product Families</t>
  </si>
  <si>
    <t xml:space="preserve">Units/Year</t>
  </si>
  <si>
    <t xml:space="preserve">Per-Unit Revenue</t>
  </si>
  <si>
    <t xml:space="preserve">SaaS Revenue</t>
  </si>
  <si>
    <t xml:space="preserve">TOTAL REVENUE</t>
  </si>
  <si>
    <t xml:space="preserve">OPERATING EXPENSES</t>
  </si>
  <si>
    <t xml:space="preserve">Engineering Headcount</t>
  </si>
  <si>
    <t xml:space="preserve">Compliance Headcount</t>
  </si>
  <si>
    <t xml:space="preserve">Salaries (Engineering)</t>
  </si>
  <si>
    <t xml:space="preserve">Salaries (Compliance)</t>
  </si>
  <si>
    <t xml:space="preserve">Sales &amp; Marketing</t>
  </si>
  <si>
    <t xml:space="preserve">Infrastructure &amp; G&amp;A</t>
  </si>
  <si>
    <t xml:space="preserve">TOTAL OPEX</t>
  </si>
  <si>
    <t xml:space="preserve">PROFIT &amp; LOSS</t>
  </si>
  <si>
    <t xml:space="preserve">Total Revenue</t>
  </si>
  <si>
    <t xml:space="preserve">COGS</t>
  </si>
  <si>
    <t xml:space="preserve">Gross Profit</t>
  </si>
  <si>
    <t xml:space="preserve">Gross Margin %</t>
  </si>
  <si>
    <t xml:space="preserve">OPEX</t>
  </si>
  <si>
    <t xml:space="preserve">EBITDA</t>
  </si>
  <si>
    <t xml:space="preserve">Net Income</t>
  </si>
  <si>
    <t xml:space="preserve">KEY METRICS</t>
  </si>
  <si>
    <t xml:space="preserve">Metric</t>
  </si>
  <si>
    <t xml:space="preserve">Revenue</t>
  </si>
  <si>
    <t xml:space="preserve">EBITDA Margin %</t>
  </si>
  <si>
    <t xml:space="preserve">Cumulative Cash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</si>
</sst>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\$0.00"/>
    <numFmt numFmtId="167" formatCode="#,##0"/>
    <numFmt numFmtId="168" formatCode="0%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1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5E8F0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5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6" min="2" style="1" width="15"/>
  </cols>
  <sheetData>
    <row r="1" customFormat="false" ht="17.25" hidden="false" customHeight="tru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</row>
    <row r="5" customFormat="false" ht="15" hidden="false" customHeight="true" outlineLevel="0" collapsed="false">
      <c r="A5" s="1" t="s">
        <v>2</v>
      </c>
    </row>
    <row r="6" customFormat="false" ht="15" hidden="false" customHeight="true" outlineLevel="0" collapsed="false">
      <c r="A6" s="1" t="s">
        <v>3</v>
      </c>
      <c r="B6" s="4" t="n">
        <v>500000</v>
      </c>
    </row>
    <row r="7" customFormat="false" ht="15" hidden="false" customHeight="true" outlineLevel="0" collapsed="false">
      <c r="A7" s="1" t="s">
        <v>4</v>
      </c>
      <c r="B7" s="1" t="n">
        <v>18</v>
      </c>
    </row>
    <row r="9" customFormat="false" ht="15" hidden="false" customHeight="true" outlineLevel="0" collapsed="false">
      <c r="A9" s="1" t="s">
        <v>5</v>
      </c>
    </row>
    <row r="10" customFormat="false" ht="15" hidden="false" customHeight="true" outlineLevel="0" collapsed="false">
      <c r="A10" s="1" t="s">
        <v>6</v>
      </c>
      <c r="B10" s="5" t="n">
        <v>0.01</v>
      </c>
    </row>
    <row r="11" customFormat="false" ht="15" hidden="false" customHeight="true" outlineLevel="0" collapsed="false">
      <c r="A11" s="1" t="s">
        <v>7</v>
      </c>
      <c r="B11" s="5" t="n">
        <v>0.05</v>
      </c>
    </row>
    <row r="12" customFormat="false" ht="15" hidden="false" customHeight="true" outlineLevel="0" collapsed="false">
      <c r="A12" s="1" t="s">
        <v>8</v>
      </c>
      <c r="B12" s="4" t="n">
        <v>5000</v>
      </c>
    </row>
    <row r="14" customFormat="false" ht="15" hidden="false" customHeight="true" outlineLevel="0" collapsed="false">
      <c r="A14" s="1" t="s">
        <v>9</v>
      </c>
    </row>
    <row r="15" customFormat="false" ht="15" hidden="false" customHeight="true" outlineLevel="0" collapsed="false">
      <c r="A15" s="1" t="s">
        <v>10</v>
      </c>
      <c r="B15" s="1" t="n">
        <v>1</v>
      </c>
    </row>
    <row r="16" customFormat="false" ht="15" hidden="false" customHeight="true" outlineLevel="0" collapsed="false">
      <c r="A16" s="1" t="s">
        <v>11</v>
      </c>
      <c r="B16" s="1" t="n">
        <v>1</v>
      </c>
    </row>
    <row r="17" customFormat="false" ht="15" hidden="false" customHeight="true" outlineLevel="0" collapsed="false">
      <c r="A17" s="1" t="s">
        <v>12</v>
      </c>
      <c r="B17" s="1" t="n">
        <v>4</v>
      </c>
    </row>
    <row r="18" customFormat="false" ht="15" hidden="false" customHeight="true" outlineLevel="0" collapsed="false">
      <c r="A18" s="1" t="s">
        <v>13</v>
      </c>
      <c r="B18" s="6" t="n">
        <v>50000</v>
      </c>
    </row>
    <row r="20" customFormat="false" ht="15" hidden="false" customHeight="true" outlineLevel="0" collapsed="false">
      <c r="A20" s="1" t="s">
        <v>14</v>
      </c>
      <c r="B20" s="7" t="n">
        <v>0.3</v>
      </c>
    </row>
    <row r="22" customFormat="false" ht="15" hidden="false" customHeight="true" outlineLevel="0" collapsed="false">
      <c r="A22" s="1" t="s">
        <v>15</v>
      </c>
    </row>
    <row r="23" customFormat="false" ht="15" hidden="false" customHeight="true" outlineLevel="0" collapsed="false">
      <c r="A23" s="1" t="s">
        <v>16</v>
      </c>
      <c r="B23" s="7" t="n">
        <v>0.25</v>
      </c>
    </row>
    <row r="24" customFormat="false" ht="15" hidden="false" customHeight="true" outlineLevel="0" collapsed="false">
      <c r="A24" s="1" t="s">
        <v>17</v>
      </c>
      <c r="B24" s="4" t="n">
        <v>120000</v>
      </c>
    </row>
    <row r="25" customFormat="false" ht="15" hidden="false" customHeight="true" outlineLevel="0" collapsed="false">
      <c r="A25" s="1" t="s">
        <v>18</v>
      </c>
      <c r="B25" s="4" t="n">
        <v>100000</v>
      </c>
    </row>
    <row r="26" customFormat="false" ht="15" hidden="false" customHeight="true" outlineLevel="0" collapsed="false">
      <c r="A26" s="1" t="s">
        <v>19</v>
      </c>
      <c r="B26" s="7" t="n">
        <v>0.5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6" min="2" style="1" width="15"/>
  </cols>
  <sheetData>
    <row r="1" customFormat="false" ht="15" hidden="false" customHeight="true" outlineLevel="0" collapsed="false">
      <c r="A1" s="3" t="s">
        <v>20</v>
      </c>
    </row>
    <row r="3" customFormat="false" ht="15" hidden="false" customHeight="true" outlineLevel="0" collapsed="false">
      <c r="A3" s="8" t="s">
        <v>21</v>
      </c>
      <c r="B3" s="8" t="s">
        <v>22</v>
      </c>
      <c r="C3" s="8" t="s">
        <v>23</v>
      </c>
      <c r="D3" s="8" t="s">
        <v>24</v>
      </c>
      <c r="E3" s="8" t="s">
        <v>25</v>
      </c>
      <c r="F3" s="8" t="s">
        <v>26</v>
      </c>
    </row>
    <row r="4" customFormat="false" ht="15" hidden="false" customHeight="true" outlineLevel="0" collapsed="false">
      <c r="A4" s="1" t="s">
        <v>27</v>
      </c>
      <c r="B4" s="1" t="n">
        <f aca="false">Assumptions!B15</f>
        <v>1</v>
      </c>
      <c r="C4" s="1" t="n">
        <f aca="false">B4*1.5</f>
        <v>1.5</v>
      </c>
      <c r="D4" s="1" t="n">
        <f aca="false">C4*2</f>
        <v>3</v>
      </c>
      <c r="E4" s="1" t="n">
        <f aca="false">D4*1.5</f>
        <v>4.5</v>
      </c>
      <c r="F4" s="1" t="n">
        <f aca="false">E4*1.5</f>
        <v>6.75</v>
      </c>
    </row>
    <row r="5" customFormat="false" ht="15" hidden="false" customHeight="true" outlineLevel="0" collapsed="false">
      <c r="A5" s="1" t="s">
        <v>28</v>
      </c>
      <c r="B5" s="6" t="n">
        <f aca="false">Assumptions!B18*12</f>
        <v>600000</v>
      </c>
      <c r="C5" s="6" t="n">
        <f aca="false">B5*(1+Assumptions!B20)</f>
        <v>780000</v>
      </c>
      <c r="D5" s="6" t="n">
        <f aca="false">C5*(1+Assumptions!B20)</f>
        <v>1014000</v>
      </c>
      <c r="E5" s="6" t="n">
        <f aca="false">D5*(1+Assumptions!B20)</f>
        <v>1318200</v>
      </c>
      <c r="F5" s="6" t="n">
        <f aca="false">E5*(1+Assumptions!B20)</f>
        <v>1713660</v>
      </c>
    </row>
    <row r="6" customFormat="false" ht="15" hidden="false" customHeight="true" outlineLevel="0" collapsed="false">
      <c r="A6" s="1" t="s">
        <v>29</v>
      </c>
      <c r="B6" s="4" t="n">
        <f aca="false">B5*Assumptions!B10</f>
        <v>6000</v>
      </c>
      <c r="C6" s="4" t="n">
        <f aca="false">C5*(Assumptions!B10+Assumptions!B11)/2</f>
        <v>23400</v>
      </c>
      <c r="D6" s="4" t="n">
        <f aca="false">D5*Assumptions!B11</f>
        <v>50700</v>
      </c>
      <c r="E6" s="4" t="n">
        <f aca="false">E5*Assumptions!B11</f>
        <v>65910</v>
      </c>
      <c r="F6" s="4" t="n">
        <f aca="false">F5*Assumptions!B11</f>
        <v>85683</v>
      </c>
    </row>
    <row r="7" customFormat="false" ht="15" hidden="false" customHeight="true" outlineLevel="0" collapsed="false">
      <c r="A7" s="1" t="s">
        <v>30</v>
      </c>
      <c r="B7" s="4" t="n">
        <f aca="false">B4*Assumptions!B12*12</f>
        <v>60000</v>
      </c>
      <c r="C7" s="4" t="n">
        <f aca="false">C4*Assumptions!B12*12</f>
        <v>90000</v>
      </c>
      <c r="D7" s="4" t="n">
        <f aca="false">D4*Assumptions!B12*12</f>
        <v>180000</v>
      </c>
      <c r="E7" s="4" t="n">
        <f aca="false">E4*Assumptions!B12*12</f>
        <v>270000</v>
      </c>
      <c r="F7" s="4" t="n">
        <f aca="false">F4*Assumptions!B12*12</f>
        <v>405000</v>
      </c>
    </row>
    <row r="8" customFormat="false" ht="15" hidden="false" customHeight="true" outlineLevel="0" collapsed="false">
      <c r="A8" s="9" t="s">
        <v>31</v>
      </c>
      <c r="B8" s="10" t="n">
        <f aca="false">B6+B7</f>
        <v>66000</v>
      </c>
      <c r="C8" s="10" t="n">
        <f aca="false">C6+C7</f>
        <v>113400</v>
      </c>
      <c r="D8" s="10" t="n">
        <f aca="false">D6+D7</f>
        <v>230700</v>
      </c>
      <c r="E8" s="10" t="n">
        <f aca="false">E6+E7</f>
        <v>335910</v>
      </c>
      <c r="F8" s="10" t="n">
        <f aca="false">F6+F7</f>
        <v>490683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6" min="2" style="1" width="15"/>
  </cols>
  <sheetData>
    <row r="1" customFormat="false" ht="15" hidden="false" customHeight="true" outlineLevel="0" collapsed="false">
      <c r="A1" s="3" t="s">
        <v>32</v>
      </c>
    </row>
    <row r="3" customFormat="false" ht="15" hidden="false" customHeight="true" outlineLevel="0" collapsed="false">
      <c r="A3" s="1" t="s">
        <v>21</v>
      </c>
      <c r="B3" s="1" t="n">
        <v>2026</v>
      </c>
      <c r="C3" s="1" t="n">
        <v>2027</v>
      </c>
      <c r="D3" s="1" t="n">
        <v>2028</v>
      </c>
      <c r="E3" s="1" t="n">
        <v>2029</v>
      </c>
      <c r="F3" s="1" t="n">
        <v>2030</v>
      </c>
    </row>
    <row r="4" customFormat="false" ht="15" hidden="false" customHeight="true" outlineLevel="0" collapsed="false">
      <c r="A4" s="1" t="s">
        <v>33</v>
      </c>
      <c r="B4" s="1" t="n">
        <v>2</v>
      </c>
      <c r="C4" s="1" t="n">
        <f aca="false">B4+INT(B4*Assumptions!B26)</f>
        <v>3</v>
      </c>
      <c r="D4" s="1" t="n">
        <f aca="false">C4+INT(C4*Assumptions!B26)</f>
        <v>4</v>
      </c>
      <c r="E4" s="1" t="n">
        <f aca="false">D4+INT(D4*Assumptions!B26)</f>
        <v>6</v>
      </c>
      <c r="F4" s="1" t="n">
        <f aca="false">E4+INT(E4*Assumptions!B26)</f>
        <v>9</v>
      </c>
    </row>
    <row r="5" customFormat="false" ht="15" hidden="false" customHeight="true" outlineLevel="0" collapsed="false">
      <c r="A5" s="1" t="s">
        <v>34</v>
      </c>
      <c r="B5" s="1" t="n">
        <v>1</v>
      </c>
      <c r="C5" s="1" t="n">
        <f aca="false">B5+INT(B5*Assumptions!B26)</f>
        <v>1</v>
      </c>
      <c r="D5" s="1" t="n">
        <f aca="false">C5+INT(C5*Assumptions!B26)</f>
        <v>1</v>
      </c>
      <c r="E5" s="1" t="n">
        <f aca="false">D5+INT(D5*Assumptions!B26)</f>
        <v>1</v>
      </c>
      <c r="F5" s="1" t="n">
        <f aca="false">E5+INT(E5*Assumptions!B26)</f>
        <v>1</v>
      </c>
    </row>
    <row r="6" customFormat="false" ht="15" hidden="false" customHeight="true" outlineLevel="0" collapsed="false">
      <c r="A6" s="1" t="s">
        <v>35</v>
      </c>
      <c r="B6" s="4" t="n">
        <f aca="false">B4*Assumptions!B24</f>
        <v>240000</v>
      </c>
      <c r="C6" s="4" t="n">
        <f aca="false">C4*Assumptions!B24</f>
        <v>360000</v>
      </c>
      <c r="D6" s="4" t="n">
        <f aca="false">D4*Assumptions!B24</f>
        <v>480000</v>
      </c>
      <c r="E6" s="4" t="n">
        <f aca="false">E4*Assumptions!B24</f>
        <v>720000</v>
      </c>
      <c r="F6" s="4" t="n">
        <f aca="false">F4*Assumptions!B24</f>
        <v>1080000</v>
      </c>
    </row>
    <row r="7" customFormat="false" ht="15" hidden="false" customHeight="true" outlineLevel="0" collapsed="false">
      <c r="A7" s="1" t="s">
        <v>36</v>
      </c>
      <c r="B7" s="4" t="n">
        <f aca="false">B5*Assumptions!B25</f>
        <v>100000</v>
      </c>
      <c r="C7" s="4" t="n">
        <f aca="false">C5*Assumptions!B25</f>
        <v>100000</v>
      </c>
      <c r="D7" s="4" t="n">
        <f aca="false">D5*Assumptions!B25</f>
        <v>100000</v>
      </c>
      <c r="E7" s="4" t="n">
        <f aca="false">E5*Assumptions!B25</f>
        <v>100000</v>
      </c>
      <c r="F7" s="4" t="n">
        <f aca="false">F5*Assumptions!B25</f>
        <v>100000</v>
      </c>
    </row>
    <row r="8" customFormat="false" ht="15" hidden="false" customHeight="true" outlineLevel="0" collapsed="false">
      <c r="A8" s="1" t="s">
        <v>37</v>
      </c>
      <c r="B8" s="4" t="n">
        <v>50000</v>
      </c>
      <c r="C8" s="4" t="n">
        <v>100000</v>
      </c>
      <c r="D8" s="4" t="n">
        <v>150000</v>
      </c>
      <c r="E8" s="4" t="n">
        <v>200000</v>
      </c>
      <c r="F8" s="4" t="n">
        <v>250000</v>
      </c>
    </row>
    <row r="9" customFormat="false" ht="15" hidden="false" customHeight="true" outlineLevel="0" collapsed="false">
      <c r="A9" s="1" t="s">
        <v>38</v>
      </c>
      <c r="B9" s="4" t="n">
        <v>30000</v>
      </c>
      <c r="C9" s="4" t="n">
        <v>50000</v>
      </c>
      <c r="D9" s="4" t="n">
        <v>75000</v>
      </c>
      <c r="E9" s="4" t="n">
        <v>100000</v>
      </c>
      <c r="F9" s="4" t="n">
        <v>125000</v>
      </c>
    </row>
    <row r="10" customFormat="false" ht="15" hidden="false" customHeight="true" outlineLevel="0" collapsed="false">
      <c r="A10" s="9" t="s">
        <v>39</v>
      </c>
      <c r="B10" s="10" t="n">
        <f aca="false">B6+B7+B8+B9</f>
        <v>420000</v>
      </c>
      <c r="C10" s="10" t="n">
        <f aca="false">C6+C7+C8+C9</f>
        <v>610000</v>
      </c>
      <c r="D10" s="10" t="n">
        <f aca="false">D6+D7+D8+D9</f>
        <v>805000</v>
      </c>
      <c r="E10" s="10" t="n">
        <f aca="false">E6+E7+E8+E9</f>
        <v>1120000</v>
      </c>
      <c r="F10" s="10" t="n">
        <f aca="false">F6+F7+F8+F9</f>
        <v>1555000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6" min="2" style="1" width="15"/>
  </cols>
  <sheetData>
    <row r="1" customFormat="false" ht="15" hidden="false" customHeight="true" outlineLevel="0" collapsed="false">
      <c r="A1" s="3" t="s">
        <v>40</v>
      </c>
    </row>
    <row r="3" customFormat="false" ht="15" hidden="false" customHeight="true" outlineLevel="0" collapsed="false">
      <c r="A3" s="1" t="s">
        <v>21</v>
      </c>
      <c r="B3" s="1" t="n">
        <v>2026</v>
      </c>
      <c r="C3" s="1" t="n">
        <v>2027</v>
      </c>
      <c r="D3" s="1" t="n">
        <v>2028</v>
      </c>
      <c r="E3" s="1" t="n">
        <v>2029</v>
      </c>
      <c r="F3" s="1" t="n">
        <v>2030</v>
      </c>
    </row>
    <row r="4" customFormat="false" ht="15" hidden="false" customHeight="true" outlineLevel="0" collapsed="false">
      <c r="A4" s="1" t="s">
        <v>41</v>
      </c>
      <c r="B4" s="4" t="n">
        <f aca="false">'Revenue Model'!B8</f>
        <v>66000</v>
      </c>
      <c r="C4" s="4" t="n">
        <f aca="false">'Revenue Model'!C8</f>
        <v>113400</v>
      </c>
      <c r="D4" s="4" t="n">
        <f aca="false">'Revenue Model'!D8</f>
        <v>230700</v>
      </c>
      <c r="E4" s="4" t="n">
        <f aca="false">'Revenue Model'!E8</f>
        <v>335910</v>
      </c>
      <c r="F4" s="4" t="n">
        <f aca="false">'Revenue Model'!F8</f>
        <v>490683</v>
      </c>
    </row>
    <row r="5" customFormat="false" ht="15" hidden="false" customHeight="true" outlineLevel="0" collapsed="false">
      <c r="A5" s="1" t="s">
        <v>42</v>
      </c>
      <c r="B5" s="4" t="n">
        <f aca="false">'Revenue Model'!B8*Assumptions!B23</f>
        <v>16500</v>
      </c>
      <c r="C5" s="4" t="n">
        <f aca="false">'Revenue Model'!C8*Assumptions!B23</f>
        <v>28350</v>
      </c>
      <c r="D5" s="4" t="n">
        <f aca="false">'Revenue Model'!D8*Assumptions!B23</f>
        <v>57675</v>
      </c>
      <c r="E5" s="4" t="n">
        <f aca="false">'Revenue Model'!E8*Assumptions!B23</f>
        <v>83977.5</v>
      </c>
      <c r="F5" s="4" t="n">
        <f aca="false">'Revenue Model'!F8*Assumptions!B23</f>
        <v>122670.75</v>
      </c>
    </row>
    <row r="6" customFormat="false" ht="15" hidden="false" customHeight="true" outlineLevel="0" collapsed="false">
      <c r="A6" s="1" t="s">
        <v>43</v>
      </c>
      <c r="B6" s="10" t="n">
        <f aca="false">B4-B5</f>
        <v>49500</v>
      </c>
      <c r="C6" s="10" t="n">
        <f aca="false">C4-C5</f>
        <v>85050</v>
      </c>
      <c r="D6" s="10" t="n">
        <f aca="false">D4-D5</f>
        <v>173025</v>
      </c>
      <c r="E6" s="10" t="n">
        <f aca="false">E4-E5</f>
        <v>251932.5</v>
      </c>
      <c r="F6" s="10" t="n">
        <f aca="false">F4-F5</f>
        <v>368012.25</v>
      </c>
    </row>
    <row r="7" customFormat="false" ht="15" hidden="false" customHeight="true" outlineLevel="0" collapsed="false">
      <c r="A7" s="1" t="s">
        <v>44</v>
      </c>
      <c r="B7" s="7" t="n">
        <f aca="false">B6/B4</f>
        <v>0.75</v>
      </c>
      <c r="C7" s="7" t="n">
        <f aca="false">C6/C4</f>
        <v>0.75</v>
      </c>
      <c r="D7" s="7" t="n">
        <f aca="false">D6/D4</f>
        <v>0.75</v>
      </c>
      <c r="E7" s="7" t="n">
        <f aca="false">E6/E4</f>
        <v>0.75</v>
      </c>
      <c r="F7" s="7" t="n">
        <f aca="false">F6/F4</f>
        <v>0.75</v>
      </c>
    </row>
    <row r="8" customFormat="false" ht="15" hidden="false" customHeight="true" outlineLevel="0" collapsed="false">
      <c r="A8" s="1" t="s">
        <v>45</v>
      </c>
      <c r="B8" s="4" t="n">
        <f aca="false">Expenses!B10</f>
        <v>420000</v>
      </c>
      <c r="C8" s="4" t="n">
        <f aca="false">Expenses!C10</f>
        <v>610000</v>
      </c>
      <c r="D8" s="4" t="n">
        <f aca="false">Expenses!D10</f>
        <v>805000</v>
      </c>
      <c r="E8" s="4" t="n">
        <f aca="false">Expenses!E10</f>
        <v>1120000</v>
      </c>
      <c r="F8" s="4" t="n">
        <f aca="false">Expenses!F10</f>
        <v>1555000</v>
      </c>
    </row>
    <row r="9" customFormat="false" ht="15" hidden="false" customHeight="true" outlineLevel="0" collapsed="false">
      <c r="A9" s="1" t="s">
        <v>46</v>
      </c>
      <c r="B9" s="10" t="n">
        <f aca="false">B6-B8</f>
        <v>-370500</v>
      </c>
      <c r="C9" s="10" t="n">
        <f aca="false">C6-C8</f>
        <v>-524950</v>
      </c>
      <c r="D9" s="10" t="n">
        <f aca="false">D6-D8</f>
        <v>-631975</v>
      </c>
      <c r="E9" s="10" t="n">
        <f aca="false">E6-E8</f>
        <v>-868067.5</v>
      </c>
      <c r="F9" s="10" t="n">
        <f aca="false">F6-F8</f>
        <v>-1186987.75</v>
      </c>
    </row>
    <row r="10" customFormat="false" ht="15" hidden="false" customHeight="true" outlineLevel="0" collapsed="false">
      <c r="A10" s="1" t="s">
        <v>47</v>
      </c>
      <c r="B10" s="10" t="n">
        <f aca="false">B9</f>
        <v>-370500</v>
      </c>
      <c r="C10" s="10" t="n">
        <f aca="false">C9</f>
        <v>-524950</v>
      </c>
      <c r="D10" s="10" t="n">
        <f aca="false">D9</f>
        <v>-631975</v>
      </c>
      <c r="E10" s="10" t="n">
        <f aca="false">E9</f>
        <v>-868067.5</v>
      </c>
      <c r="F10" s="10" t="n">
        <f aca="false">F9</f>
        <v>-1186987.75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6" min="2" style="1" width="15"/>
  </cols>
  <sheetData>
    <row r="1" customFormat="false" ht="15" hidden="false" customHeight="true" outlineLevel="0" collapsed="false">
      <c r="A1" s="3" t="s">
        <v>48</v>
      </c>
    </row>
    <row r="3" customFormat="false" ht="15" hidden="false" customHeight="true" outlineLevel="0" collapsed="false">
      <c r="A3" s="1" t="s">
        <v>49</v>
      </c>
      <c r="B3" s="1" t="n">
        <v>2026</v>
      </c>
      <c r="C3" s="1" t="n">
        <v>2027</v>
      </c>
      <c r="D3" s="1" t="n">
        <v>2028</v>
      </c>
      <c r="E3" s="1" t="n">
        <v>2029</v>
      </c>
      <c r="F3" s="1" t="n">
        <v>2030</v>
      </c>
    </row>
    <row r="4" customFormat="false" ht="15" hidden="false" customHeight="true" outlineLevel="0" collapsed="false">
      <c r="A4" s="1" t="s">
        <v>50</v>
      </c>
      <c r="B4" s="4" t="n">
        <f aca="false">'P&amp;L'!B4</f>
        <v>66000</v>
      </c>
      <c r="C4" s="4" t="n">
        <f aca="false">'P&amp;L'!C4</f>
        <v>113400</v>
      </c>
      <c r="D4" s="4" t="n">
        <f aca="false">'P&amp;L'!D4</f>
        <v>230700</v>
      </c>
      <c r="E4" s="4" t="n">
        <f aca="false">'P&amp;L'!E4</f>
        <v>335910</v>
      </c>
      <c r="F4" s="4" t="n">
        <f aca="false">'P&amp;L'!F4</f>
        <v>490683</v>
      </c>
    </row>
    <row r="5" customFormat="false" ht="15" hidden="false" customHeight="true" outlineLevel="0" collapsed="false">
      <c r="A5" s="1" t="s">
        <v>44</v>
      </c>
      <c r="B5" s="7" t="n">
        <f aca="false">'P&amp;L'!B7</f>
        <v>0.75</v>
      </c>
      <c r="C5" s="7" t="n">
        <f aca="false">'P&amp;L'!C7</f>
        <v>0.75</v>
      </c>
      <c r="D5" s="7" t="n">
        <f aca="false">'P&amp;L'!D7</f>
        <v>0.75</v>
      </c>
      <c r="E5" s="7" t="n">
        <f aca="false">'P&amp;L'!E7</f>
        <v>0.75</v>
      </c>
      <c r="F5" s="7" t="n">
        <f aca="false">'P&amp;L'!F7</f>
        <v>0.75</v>
      </c>
    </row>
    <row r="6" customFormat="false" ht="15" hidden="false" customHeight="true" outlineLevel="0" collapsed="false">
      <c r="A6" s="1" t="s">
        <v>46</v>
      </c>
      <c r="B6" s="4" t="n">
        <f aca="false">'P&amp;L'!B9</f>
        <v>-370500</v>
      </c>
      <c r="C6" s="4" t="n">
        <f aca="false">'P&amp;L'!C9</f>
        <v>-524950</v>
      </c>
      <c r="D6" s="4" t="n">
        <f aca="false">'P&amp;L'!D9</f>
        <v>-631975</v>
      </c>
      <c r="E6" s="4" t="n">
        <f aca="false">'P&amp;L'!E9</f>
        <v>-868067.5</v>
      </c>
      <c r="F6" s="4" t="n">
        <f aca="false">'P&amp;L'!F9</f>
        <v>-1186987.75</v>
      </c>
    </row>
    <row r="7" customFormat="false" ht="15" hidden="false" customHeight="true" outlineLevel="0" collapsed="false">
      <c r="A7" s="1" t="s">
        <v>51</v>
      </c>
      <c r="B7" s="7" t="n">
        <f aca="false">B6/B4</f>
        <v>-5.61363636363636</v>
      </c>
      <c r="C7" s="7" t="n">
        <f aca="false">C6/C4</f>
        <v>-4.62918871252205</v>
      </c>
      <c r="D7" s="7" t="n">
        <f aca="false">D6/D4</f>
        <v>-2.73938014737755</v>
      </c>
      <c r="E7" s="7" t="n">
        <f aca="false">E6/E4</f>
        <v>-2.58422642969843</v>
      </c>
      <c r="F7" s="7" t="n">
        <f aca="false">F6/F4</f>
        <v>-2.41905211715099</v>
      </c>
    </row>
    <row r="8" customFormat="false" ht="15" hidden="false" customHeight="true" outlineLevel="0" collapsed="false">
      <c r="A8" s="1" t="s">
        <v>52</v>
      </c>
      <c r="B8" s="4" t="n">
        <f aca="false">Assumptions!B6+'P&amp;L'!B9</f>
        <v>129500</v>
      </c>
      <c r="C8" s="4" t="n">
        <f aca="false">B8+'P&amp;L'!C9</f>
        <v>-395450</v>
      </c>
      <c r="D8" s="4" t="n">
        <f aca="false">C8+'P&amp;L'!D9</f>
        <v>-1027425</v>
      </c>
      <c r="E8" s="4" t="n">
        <f aca="false">D8+'P&amp;L'!E9</f>
        <v>-1895492.5</v>
      </c>
      <c r="F8" s="4" t="n">
        <f aca="false">E8+'P&amp;L'!F9</f>
        <v>-3082480.25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2026-04-01T08:54:48Z</dcterms:created>
  <dc:creator>openpyxl</dc:creator>
  <dc:description/>
  <dc:language>en-US</dc:language>
  <cp:lastModifiedBy/>
  <dcterms:modified xsi:type="dcterms:W3CDTF">2026-04-01T08:55:07Z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